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jezcoggon/Documents/NA/SAOC/Uploaded Minutes/RSC/"/>
    </mc:Choice>
  </mc:AlternateContent>
  <xr:revisionPtr revIDLastSave="0" documentId="8_{26706B47-2262-F64A-8326-4D1EA313A475}" xr6:coauthVersionLast="47" xr6:coauthVersionMax="47" xr10:uidLastSave="{00000000-0000-0000-0000-000000000000}"/>
  <bookViews>
    <workbookView xWindow="0" yWindow="460" windowWidth="23260" windowHeight="11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Y28" i="1" s="1"/>
  <c r="X20" i="1"/>
  <c r="X26" i="1"/>
  <c r="X29" i="1" s="1"/>
  <c r="X27" i="1"/>
  <c r="Y27" i="1"/>
  <c r="X28" i="1"/>
  <c r="X23" i="1"/>
  <c r="Y16" i="1"/>
  <c r="X16" i="1"/>
  <c r="X10" i="1"/>
  <c r="X17" i="1" s="1"/>
  <c r="Y6" i="1"/>
  <c r="X6" i="1"/>
  <c r="V20" i="1"/>
  <c r="V23" i="1" s="1"/>
  <c r="W6" i="1"/>
  <c r="W27" i="1" s="1"/>
  <c r="W16" i="1"/>
  <c r="W17" i="1" s="1"/>
  <c r="W28" i="1" s="1"/>
  <c r="U6" i="1"/>
  <c r="U27" i="1" s="1"/>
  <c r="V6" i="1"/>
  <c r="V17" i="1"/>
  <c r="V28" i="1" s="1"/>
  <c r="V27" i="1"/>
  <c r="U28" i="1"/>
  <c r="U35" i="1"/>
  <c r="T35" i="1"/>
  <c r="T29" i="1"/>
  <c r="U26" i="1" s="1"/>
  <c r="T28" i="1"/>
  <c r="T27" i="1"/>
  <c r="T26" i="1"/>
  <c r="T20" i="1"/>
  <c r="T23" i="1" s="1"/>
  <c r="U20" i="1" s="1"/>
  <c r="U23" i="1" s="1"/>
  <c r="T6" i="1"/>
  <c r="U17" i="1"/>
  <c r="T17" i="1"/>
  <c r="N27" i="1"/>
  <c r="H27" i="1"/>
  <c r="F27" i="1"/>
  <c r="I23" i="1"/>
  <c r="J20" i="1" s="1"/>
  <c r="J23" i="1" s="1"/>
  <c r="B23" i="1"/>
  <c r="B35" i="1" s="1"/>
  <c r="K22" i="1"/>
  <c r="L21" i="1"/>
  <c r="Q17" i="1"/>
  <c r="Q28" i="1" s="1"/>
  <c r="P17" i="1"/>
  <c r="P28" i="1" s="1"/>
  <c r="O17" i="1"/>
  <c r="O28" i="1" s="1"/>
  <c r="M17" i="1"/>
  <c r="M28" i="1" s="1"/>
  <c r="J17" i="1"/>
  <c r="J28" i="1" s="1"/>
  <c r="I17" i="1"/>
  <c r="I28" i="1" s="1"/>
  <c r="H17" i="1"/>
  <c r="H28" i="1" s="1"/>
  <c r="G17" i="1"/>
  <c r="G28" i="1" s="1"/>
  <c r="F17" i="1"/>
  <c r="F28" i="1" s="1"/>
  <c r="E17" i="1"/>
  <c r="E28" i="1" s="1"/>
  <c r="C17" i="1"/>
  <c r="C28" i="1" s="1"/>
  <c r="M16" i="1"/>
  <c r="L16" i="1"/>
  <c r="L17" i="1" s="1"/>
  <c r="L28" i="1" s="1"/>
  <c r="K16" i="1"/>
  <c r="K17" i="1" s="1"/>
  <c r="K28" i="1" s="1"/>
  <c r="D11" i="1"/>
  <c r="D17" i="1" s="1"/>
  <c r="D28" i="1" s="1"/>
  <c r="E10" i="1"/>
  <c r="B10" i="1"/>
  <c r="S9" i="1"/>
  <c r="S17" i="1" s="1"/>
  <c r="S28" i="1" s="1"/>
  <c r="R9" i="1"/>
  <c r="R17" i="1" s="1"/>
  <c r="R28" i="1" s="1"/>
  <c r="N9" i="1"/>
  <c r="N17" i="1" s="1"/>
  <c r="N28" i="1" s="1"/>
  <c r="C9" i="1"/>
  <c r="B9" i="1"/>
  <c r="B17" i="1" s="1"/>
  <c r="B28" i="1" s="1"/>
  <c r="S6" i="1"/>
  <c r="R6" i="1"/>
  <c r="R27" i="1" s="1"/>
  <c r="Q6" i="1"/>
  <c r="Q27" i="1" s="1"/>
  <c r="P6" i="1"/>
  <c r="P27" i="1" s="1"/>
  <c r="O6" i="1"/>
  <c r="O27" i="1" s="1"/>
  <c r="N6" i="1"/>
  <c r="M6" i="1"/>
  <c r="M27" i="1" s="1"/>
  <c r="L6" i="1"/>
  <c r="L27" i="1" s="1"/>
  <c r="K6" i="1"/>
  <c r="K27" i="1" s="1"/>
  <c r="J6" i="1"/>
  <c r="J27" i="1" s="1"/>
  <c r="I6" i="1"/>
  <c r="I27" i="1" s="1"/>
  <c r="H6" i="1"/>
  <c r="G6" i="1"/>
  <c r="G27" i="1" s="1"/>
  <c r="F6" i="1"/>
  <c r="D6" i="1"/>
  <c r="D27" i="1" s="1"/>
  <c r="C6" i="1"/>
  <c r="C27" i="1" s="1"/>
  <c r="B6" i="1"/>
  <c r="B27" i="1" s="1"/>
  <c r="B29" i="1" s="1"/>
  <c r="H4" i="1"/>
  <c r="G4" i="1"/>
  <c r="F4" i="1"/>
  <c r="E4" i="1"/>
  <c r="E6" i="1" s="1"/>
  <c r="E27" i="1" s="1"/>
  <c r="D4" i="1"/>
  <c r="B4" i="1"/>
  <c r="Y26" i="1" l="1"/>
  <c r="Y29" i="1" s="1"/>
  <c r="X35" i="1"/>
  <c r="X30" i="1" s="1"/>
  <c r="Y20" i="1"/>
  <c r="Y23" i="1" s="1"/>
  <c r="Y35" i="1" s="1"/>
  <c r="T30" i="1"/>
  <c r="V35" i="1"/>
  <c r="W20" i="1"/>
  <c r="U29" i="1"/>
  <c r="W23" i="1"/>
  <c r="W35" i="1" s="1"/>
  <c r="C26" i="1"/>
  <c r="C29" i="1" s="1"/>
  <c r="B30" i="1"/>
  <c r="J35" i="1"/>
  <c r="K20" i="1"/>
  <c r="K23" i="1" s="1"/>
  <c r="C20" i="1"/>
  <c r="C23" i="1" s="1"/>
  <c r="Y30" i="1" l="1"/>
  <c r="X36" i="1"/>
  <c r="U30" i="1"/>
  <c r="V26" i="1"/>
  <c r="V29" i="1" s="1"/>
  <c r="C35" i="1"/>
  <c r="C36" i="1" s="1"/>
  <c r="D20" i="1"/>
  <c r="D23" i="1" s="1"/>
  <c r="K35" i="1"/>
  <c r="L20" i="1"/>
  <c r="L23" i="1" s="1"/>
  <c r="C30" i="1"/>
  <c r="D26" i="1"/>
  <c r="D29" i="1" s="1"/>
  <c r="Y36" i="1" l="1"/>
  <c r="W26" i="1"/>
  <c r="W29" i="1" s="1"/>
  <c r="V30" i="1"/>
  <c r="U36" i="1"/>
  <c r="E26" i="1"/>
  <c r="E29" i="1" s="1"/>
  <c r="M20" i="1"/>
  <c r="M23" i="1" s="1"/>
  <c r="L35" i="1"/>
  <c r="E20" i="1"/>
  <c r="E23" i="1" s="1"/>
  <c r="D35" i="1"/>
  <c r="D30" i="1" s="1"/>
  <c r="W30" i="1" l="1"/>
  <c r="W36" i="1"/>
  <c r="F20" i="1"/>
  <c r="F23" i="1" s="1"/>
  <c r="E35" i="1"/>
  <c r="E36" i="1" s="1"/>
  <c r="F26" i="1"/>
  <c r="F29" i="1" s="1"/>
  <c r="E30" i="1"/>
  <c r="N20" i="1"/>
  <c r="N23" i="1" s="1"/>
  <c r="M35" i="1"/>
  <c r="O20" i="1" l="1"/>
  <c r="O23" i="1" s="1"/>
  <c r="N35" i="1"/>
  <c r="G26" i="1"/>
  <c r="G29" i="1" s="1"/>
  <c r="G20" i="1"/>
  <c r="G23" i="1" s="1"/>
  <c r="F35" i="1"/>
  <c r="F30" i="1" s="1"/>
  <c r="G35" i="1" l="1"/>
  <c r="G36" i="1" s="1"/>
  <c r="H20" i="1"/>
  <c r="H23" i="1" s="1"/>
  <c r="H35" i="1" s="1"/>
  <c r="P20" i="1"/>
  <c r="P23" i="1" s="1"/>
  <c r="O35" i="1"/>
  <c r="G30" i="1"/>
  <c r="H26" i="1"/>
  <c r="H29" i="1" s="1"/>
  <c r="P35" i="1" l="1"/>
  <c r="Q20" i="1"/>
  <c r="Q23" i="1" s="1"/>
  <c r="I26" i="1"/>
  <c r="I29" i="1" s="1"/>
  <c r="H30" i="1"/>
  <c r="J26" i="1" l="1"/>
  <c r="J29" i="1" s="1"/>
  <c r="I30" i="1"/>
  <c r="I36" i="1"/>
  <c r="Q35" i="1"/>
  <c r="R20" i="1"/>
  <c r="R23" i="1" s="1"/>
  <c r="R35" i="1" l="1"/>
  <c r="S20" i="1"/>
  <c r="S23" i="1" s="1"/>
  <c r="S35" i="1" s="1"/>
  <c r="K26" i="1"/>
  <c r="K29" i="1" s="1"/>
  <c r="J30" i="1"/>
  <c r="K30" i="1" l="1"/>
  <c r="L26" i="1"/>
  <c r="L29" i="1" s="1"/>
  <c r="K36" i="1"/>
  <c r="L30" i="1" l="1"/>
  <c r="M26" i="1"/>
  <c r="M29" i="1" s="1"/>
  <c r="N26" i="1" l="1"/>
  <c r="N29" i="1" s="1"/>
  <c r="M30" i="1"/>
  <c r="M36" i="1"/>
  <c r="O26" i="1" l="1"/>
  <c r="O29" i="1" s="1"/>
  <c r="N30" i="1"/>
  <c r="O30" i="1" l="1"/>
  <c r="P26" i="1"/>
  <c r="P29" i="1" s="1"/>
  <c r="O36" i="1"/>
  <c r="Q26" i="1" l="1"/>
  <c r="Q29" i="1" s="1"/>
  <c r="P30" i="1"/>
  <c r="R26" i="1" l="1"/>
  <c r="R29" i="1" s="1"/>
  <c r="Q30" i="1"/>
  <c r="Q36" i="1"/>
  <c r="S26" i="1" l="1"/>
  <c r="S29" i="1" s="1"/>
  <c r="R30" i="1"/>
  <c r="S30" i="1" l="1"/>
  <c r="S36" i="1"/>
</calcChain>
</file>

<file path=xl/sharedStrings.xml><?xml version="1.0" encoding="utf-8"?>
<sst xmlns="http://schemas.openxmlformats.org/spreadsheetml/2006/main" count="31" uniqueCount="22">
  <si>
    <t>Income</t>
  </si>
  <si>
    <t>Stipend</t>
  </si>
  <si>
    <t>PayPal</t>
  </si>
  <si>
    <t>Other</t>
  </si>
  <si>
    <t>Total</t>
  </si>
  <si>
    <t>Outgoings</t>
  </si>
  <si>
    <t>Windsor</t>
  </si>
  <si>
    <t>UKServers</t>
  </si>
  <si>
    <t>Cloudflare</t>
  </si>
  <si>
    <t>TSO</t>
  </si>
  <si>
    <t>Dropbox</t>
  </si>
  <si>
    <t>GotoMeeting</t>
  </si>
  <si>
    <t>Region</t>
  </si>
  <si>
    <t>Learning</t>
  </si>
  <si>
    <t>B/F</t>
  </si>
  <si>
    <t>Expenses</t>
  </si>
  <si>
    <t>C/F</t>
  </si>
  <si>
    <t>Balance</t>
  </si>
  <si>
    <t>W/B</t>
  </si>
  <si>
    <t>Stipend Request</t>
  </si>
  <si>
    <t>Buffer</t>
  </si>
  <si>
    <t>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</si>
</sst>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[$-409]mmm\-yy"/>
    <numFmt numFmtId="166" formatCode="[$-809]mmm\-yy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164" fontId="1" fillId="0" borderId="0" xfId="0" applyNumberFormat="1" applyFont="1" applyAlignment="1"/>
    <xf numFmtId="0" fontId="4" fillId="0" borderId="0" xfId="0" applyFont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 applyAlignment="1"/>
    <xf numFmtId="0" fontId="5" fillId="0" borderId="0" xfId="0" applyFont="1" applyAlignment="1"/>
    <xf numFmtId="17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Y29" sqref="Y29"/>
    </sheetView>
  </sheetViews>
  <sheetFormatPr baseColWidth="10" defaultColWidth="14.5" defaultRowHeight="15.75" customHeight="1" x14ac:dyDescent="0.2"/>
  <cols>
    <col min="1" max="1" width="15.5" style="1" customWidth="1"/>
    <col min="2" max="17" width="12.5" style="1" customWidth="1"/>
    <col min="18" max="18" width="16.6640625" style="1" customWidth="1"/>
    <col min="19" max="19" width="12.5" style="1" customWidth="1"/>
    <col min="20" max="20" width="16.6640625" style="1" customWidth="1"/>
    <col min="21" max="21" width="12.5" style="1" customWidth="1"/>
    <col min="22" max="25" width="10.5" style="1" bestFit="1" customWidth="1"/>
    <col min="26" max="26" width="8.6640625" style="1" customWidth="1"/>
    <col min="27" max="16384" width="14.5" style="1"/>
  </cols>
  <sheetData>
    <row r="1" spans="1:26" ht="14.25" customHeight="1" x14ac:dyDescent="0.2">
      <c r="B1" s="2">
        <v>43709</v>
      </c>
      <c r="C1" s="2">
        <v>43739</v>
      </c>
      <c r="D1" s="2">
        <v>43770</v>
      </c>
      <c r="E1" s="2">
        <v>43800</v>
      </c>
      <c r="F1" s="2">
        <v>43831</v>
      </c>
      <c r="G1" s="2">
        <v>43862</v>
      </c>
      <c r="H1" s="2">
        <v>43891</v>
      </c>
      <c r="I1" s="2">
        <v>43922</v>
      </c>
      <c r="J1" s="2">
        <v>43952</v>
      </c>
      <c r="K1" s="2">
        <v>43983</v>
      </c>
      <c r="L1" s="2">
        <v>44013</v>
      </c>
      <c r="M1" s="2">
        <v>44044</v>
      </c>
      <c r="N1" s="2">
        <v>44075</v>
      </c>
      <c r="O1" s="2">
        <v>44105</v>
      </c>
      <c r="P1" s="2">
        <v>44136</v>
      </c>
      <c r="Q1" s="2">
        <v>44166</v>
      </c>
      <c r="R1" s="3">
        <v>44197</v>
      </c>
      <c r="S1" s="3">
        <v>44228</v>
      </c>
      <c r="T1" s="3">
        <v>44256</v>
      </c>
      <c r="U1" s="3">
        <v>44287</v>
      </c>
      <c r="V1" s="12">
        <v>44317</v>
      </c>
      <c r="W1" s="12">
        <v>44348</v>
      </c>
      <c r="X1" s="12">
        <v>44378</v>
      </c>
      <c r="Y1" s="12">
        <v>44409</v>
      </c>
    </row>
    <row r="2" spans="1:26" ht="14.25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6" ht="14.25" customHeight="1" x14ac:dyDescent="0.2">
      <c r="A3" s="6" t="s">
        <v>1</v>
      </c>
      <c r="B3" s="7">
        <v>1801.03</v>
      </c>
      <c r="C3" s="7"/>
      <c r="D3" s="7">
        <v>1486.04</v>
      </c>
      <c r="E3" s="7"/>
      <c r="F3" s="7">
        <v>1354.73</v>
      </c>
      <c r="G3" s="7"/>
      <c r="H3" s="7">
        <v>1663.9</v>
      </c>
      <c r="I3" s="7"/>
      <c r="J3" s="7">
        <v>917.72</v>
      </c>
      <c r="K3" s="7"/>
      <c r="L3" s="7">
        <v>1521.35</v>
      </c>
      <c r="M3" s="7"/>
      <c r="N3" s="7">
        <v>1633.02</v>
      </c>
      <c r="O3" s="7"/>
      <c r="P3" s="8">
        <v>1560.78</v>
      </c>
      <c r="Q3" s="5"/>
      <c r="R3" s="8">
        <v>1678.77</v>
      </c>
      <c r="S3" s="5"/>
      <c r="T3" s="8">
        <v>1585.58</v>
      </c>
      <c r="U3" s="5"/>
      <c r="V3" s="7">
        <v>1709.2</v>
      </c>
      <c r="X3" s="1">
        <v>1655.94</v>
      </c>
    </row>
    <row r="4" spans="1:26" ht="14.25" customHeight="1" x14ac:dyDescent="0.2">
      <c r="A4" s="6" t="s">
        <v>2</v>
      </c>
      <c r="B4" s="7">
        <f>8.51+7.1</f>
        <v>15.61</v>
      </c>
      <c r="C4" s="7"/>
      <c r="D4" s="7">
        <f>7.1+9.41+193.9+0.78+0.67-0.97+0.03</f>
        <v>210.92</v>
      </c>
      <c r="E4" s="7">
        <f>0.67+9.41+9.41+0.67</f>
        <v>20.160000000000004</v>
      </c>
      <c r="F4" s="7">
        <f>5+4.55+0.39+1.62+9.41+2.42+1.65</f>
        <v>25.04</v>
      </c>
      <c r="G4" s="7">
        <f>1.63+7.38</f>
        <v>9.01</v>
      </c>
      <c r="H4" s="7">
        <f>3.97+1.78+1.29+1.64</f>
        <v>8.68</v>
      </c>
      <c r="I4" s="7"/>
      <c r="J4" s="7"/>
      <c r="K4" s="7"/>
      <c r="L4" s="7"/>
      <c r="M4" s="7"/>
      <c r="N4" s="7"/>
      <c r="O4" s="7">
        <v>0.9</v>
      </c>
      <c r="P4" s="5"/>
      <c r="Q4" s="5"/>
      <c r="R4" s="5"/>
      <c r="S4" s="5"/>
      <c r="T4" s="5"/>
      <c r="U4" s="5"/>
    </row>
    <row r="5" spans="1:26" ht="14.25" customHeight="1" x14ac:dyDescent="0.2">
      <c r="A5" s="6" t="s">
        <v>3</v>
      </c>
      <c r="B5" s="7"/>
      <c r="C5" s="7">
        <v>0.3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"/>
      <c r="Q5" s="5"/>
      <c r="R5" s="5"/>
      <c r="S5" s="5"/>
      <c r="T5" s="5"/>
      <c r="U5" s="5"/>
    </row>
    <row r="6" spans="1:26" ht="14.25" customHeight="1" x14ac:dyDescent="0.2">
      <c r="A6" s="4" t="s">
        <v>4</v>
      </c>
      <c r="B6" s="9">
        <f t="shared" ref="B6:S6" si="0">SUM(B3:B5)</f>
        <v>1816.6399999999999</v>
      </c>
      <c r="C6" s="9">
        <f t="shared" si="0"/>
        <v>0.3</v>
      </c>
      <c r="D6" s="9">
        <f t="shared" si="0"/>
        <v>1696.96</v>
      </c>
      <c r="E6" s="9">
        <f t="shared" si="0"/>
        <v>20.160000000000004</v>
      </c>
      <c r="F6" s="9">
        <f t="shared" si="0"/>
        <v>1379.77</v>
      </c>
      <c r="G6" s="9">
        <f t="shared" si="0"/>
        <v>9.01</v>
      </c>
      <c r="H6" s="9">
        <f t="shared" si="0"/>
        <v>1672.5800000000002</v>
      </c>
      <c r="I6" s="9">
        <f t="shared" si="0"/>
        <v>0</v>
      </c>
      <c r="J6" s="9">
        <f t="shared" si="0"/>
        <v>917.72</v>
      </c>
      <c r="K6" s="9">
        <f t="shared" si="0"/>
        <v>0</v>
      </c>
      <c r="L6" s="9">
        <f t="shared" si="0"/>
        <v>1521.35</v>
      </c>
      <c r="M6" s="9">
        <f t="shared" si="0"/>
        <v>0</v>
      </c>
      <c r="N6" s="9">
        <f t="shared" si="0"/>
        <v>1633.02</v>
      </c>
      <c r="O6" s="9">
        <f t="shared" si="0"/>
        <v>0.9</v>
      </c>
      <c r="P6" s="9">
        <f t="shared" si="0"/>
        <v>1560.78</v>
      </c>
      <c r="Q6" s="9">
        <f t="shared" si="0"/>
        <v>0</v>
      </c>
      <c r="R6" s="9">
        <f t="shared" si="0"/>
        <v>1678.77</v>
      </c>
      <c r="S6" s="9">
        <f t="shared" si="0"/>
        <v>0</v>
      </c>
      <c r="T6" s="9">
        <f t="shared" ref="T6:W6" si="1">SUM(T3:T5)</f>
        <v>1585.58</v>
      </c>
      <c r="U6" s="9">
        <f t="shared" si="1"/>
        <v>0</v>
      </c>
      <c r="V6" s="9">
        <f t="shared" si="1"/>
        <v>1709.2</v>
      </c>
      <c r="W6" s="9">
        <f t="shared" si="1"/>
        <v>0</v>
      </c>
      <c r="X6" s="9">
        <f t="shared" ref="X6:Y6" si="2">SUM(X3:X5)</f>
        <v>1655.94</v>
      </c>
      <c r="Y6" s="9">
        <f t="shared" si="2"/>
        <v>0</v>
      </c>
      <c r="Z6" s="4"/>
    </row>
    <row r="7" spans="1:26" ht="14.2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6" ht="14.25" customHeight="1" x14ac:dyDescent="0.2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6" ht="14.25" customHeight="1" x14ac:dyDescent="0.2">
      <c r="A9" s="6" t="s">
        <v>6</v>
      </c>
      <c r="B9" s="7">
        <f>25.92+542.99</f>
        <v>568.91</v>
      </c>
      <c r="C9" s="7">
        <f>8.06+542.99</f>
        <v>551.04999999999995</v>
      </c>
      <c r="D9" s="7">
        <v>542.99</v>
      </c>
      <c r="E9" s="7">
        <v>542.99</v>
      </c>
      <c r="F9" s="7">
        <v>542.99</v>
      </c>
      <c r="G9" s="7">
        <v>542.99</v>
      </c>
      <c r="H9" s="7">
        <v>542.99</v>
      </c>
      <c r="I9" s="7">
        <v>542.99</v>
      </c>
      <c r="J9" s="7">
        <v>542.99</v>
      </c>
      <c r="K9" s="7">
        <v>542.99</v>
      </c>
      <c r="L9" s="7">
        <v>542.99</v>
      </c>
      <c r="M9" s="7">
        <v>542.99</v>
      </c>
      <c r="N9" s="7">
        <f>544.64+6</f>
        <v>550.64</v>
      </c>
      <c r="O9" s="7">
        <v>548.99</v>
      </c>
      <c r="P9" s="7">
        <v>548.99</v>
      </c>
      <c r="Q9" s="7">
        <v>548.99</v>
      </c>
      <c r="R9" s="7">
        <f>11.76+548.99</f>
        <v>560.75</v>
      </c>
      <c r="S9" s="7">
        <f>16.58+548.99</f>
        <v>565.57000000000005</v>
      </c>
      <c r="T9" s="7">
        <v>548.99</v>
      </c>
      <c r="U9" s="7">
        <v>548.99</v>
      </c>
      <c r="V9" s="7">
        <v>548.99</v>
      </c>
      <c r="W9" s="7">
        <v>548.99</v>
      </c>
      <c r="X9" s="7">
        <v>548.99</v>
      </c>
      <c r="Y9" s="7">
        <v>548.99</v>
      </c>
    </row>
    <row r="10" spans="1:26" ht="14.25" customHeight="1" x14ac:dyDescent="0.2">
      <c r="A10" s="6" t="s">
        <v>7</v>
      </c>
      <c r="B10" s="7">
        <f>156+156</f>
        <v>312</v>
      </c>
      <c r="C10" s="7">
        <v>156</v>
      </c>
      <c r="D10" s="7"/>
      <c r="E10" s="7">
        <f>156+156</f>
        <v>312</v>
      </c>
      <c r="F10" s="7">
        <v>156</v>
      </c>
      <c r="G10" s="7">
        <v>48</v>
      </c>
      <c r="H10" s="7">
        <v>168</v>
      </c>
      <c r="I10" s="7">
        <v>168</v>
      </c>
      <c r="J10" s="7">
        <v>168</v>
      </c>
      <c r="K10" s="7">
        <v>168</v>
      </c>
      <c r="L10" s="7">
        <v>168</v>
      </c>
      <c r="M10" s="7">
        <v>168</v>
      </c>
      <c r="N10" s="7">
        <v>168</v>
      </c>
      <c r="O10" s="7">
        <v>168</v>
      </c>
      <c r="P10" s="7">
        <v>168</v>
      </c>
      <c r="Q10" s="7">
        <v>168</v>
      </c>
      <c r="R10" s="7">
        <v>168</v>
      </c>
      <c r="S10" s="7">
        <v>168</v>
      </c>
      <c r="T10" s="7">
        <v>180</v>
      </c>
      <c r="U10" s="7">
        <v>180</v>
      </c>
      <c r="V10" s="7">
        <v>180.82</v>
      </c>
      <c r="W10" s="7">
        <v>180</v>
      </c>
      <c r="X10" s="7">
        <f>17.53+180</f>
        <v>197.53</v>
      </c>
      <c r="Y10" s="7">
        <v>180</v>
      </c>
    </row>
    <row r="11" spans="1:26" ht="14.25" customHeight="1" x14ac:dyDescent="0.2">
      <c r="A11" s="6" t="s">
        <v>8</v>
      </c>
      <c r="B11" s="7">
        <v>25.28</v>
      </c>
      <c r="C11" s="7">
        <v>24.73</v>
      </c>
      <c r="D11" s="7">
        <f>24.23</f>
        <v>24.23</v>
      </c>
      <c r="E11" s="7">
        <v>23.62</v>
      </c>
      <c r="F11" s="7">
        <v>24.01</v>
      </c>
      <c r="G11" s="7">
        <v>23.98</v>
      </c>
      <c r="H11" s="7">
        <v>25.33</v>
      </c>
      <c r="I11" s="7">
        <v>25.06</v>
      </c>
      <c r="J11" s="7">
        <v>25.62</v>
      </c>
      <c r="K11" s="7">
        <v>24.99</v>
      </c>
      <c r="L11" s="7">
        <v>24.98</v>
      </c>
      <c r="M11" s="7">
        <v>23.89</v>
      </c>
      <c r="N11" s="7">
        <v>24.33</v>
      </c>
      <c r="O11" s="7">
        <v>24.18</v>
      </c>
      <c r="P11" s="7">
        <v>23.78</v>
      </c>
      <c r="Q11" s="7">
        <v>23.47</v>
      </c>
      <c r="R11" s="7">
        <v>23.03</v>
      </c>
      <c r="S11" s="7">
        <v>22.69</v>
      </c>
      <c r="T11" s="7">
        <v>22.54</v>
      </c>
      <c r="U11" s="7">
        <v>22.74</v>
      </c>
      <c r="V11" s="7">
        <v>22.27</v>
      </c>
      <c r="W11" s="7">
        <v>22.21</v>
      </c>
      <c r="X11" s="7">
        <v>22.64</v>
      </c>
      <c r="Y11" s="7">
        <v>22.66</v>
      </c>
    </row>
    <row r="12" spans="1:26" ht="14.25" customHeight="1" x14ac:dyDescent="0.2">
      <c r="A12" s="6" t="s">
        <v>9</v>
      </c>
      <c r="B12" s="7"/>
      <c r="C12" s="7"/>
      <c r="D12" s="7"/>
      <c r="E12" s="7">
        <v>120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8">
        <v>120</v>
      </c>
      <c r="Q12" s="5"/>
      <c r="R12" s="5"/>
      <c r="S12" s="5"/>
      <c r="T12" s="5"/>
      <c r="U12" s="5"/>
      <c r="V12" s="5"/>
      <c r="W12" s="5"/>
      <c r="X12" s="5"/>
      <c r="Y12" s="5"/>
    </row>
    <row r="13" spans="1:26" ht="14.25" customHeight="1" x14ac:dyDescent="0.2">
      <c r="A13" s="6" t="s">
        <v>10</v>
      </c>
      <c r="B13" s="7">
        <v>9.99</v>
      </c>
      <c r="C13" s="7">
        <v>9.99</v>
      </c>
      <c r="D13" s="7">
        <v>9.99</v>
      </c>
      <c r="E13" s="7">
        <v>9.99</v>
      </c>
      <c r="F13" s="7">
        <v>9.99</v>
      </c>
      <c r="G13" s="7">
        <v>9.99</v>
      </c>
      <c r="H13" s="7">
        <v>9.99</v>
      </c>
      <c r="I13" s="7">
        <v>9.99</v>
      </c>
      <c r="J13" s="7">
        <v>9.99</v>
      </c>
      <c r="K13" s="7">
        <v>9.99</v>
      </c>
      <c r="L13" s="7">
        <v>9.99</v>
      </c>
      <c r="M13" s="7">
        <v>9.99</v>
      </c>
      <c r="N13" s="7">
        <v>9.99</v>
      </c>
      <c r="O13" s="7">
        <v>9.99</v>
      </c>
      <c r="P13" s="7">
        <v>9.99</v>
      </c>
      <c r="Q13" s="7">
        <v>9.99</v>
      </c>
      <c r="R13" s="7">
        <v>9.99</v>
      </c>
      <c r="S13" s="7">
        <v>9.99</v>
      </c>
      <c r="T13" s="7">
        <v>9.99</v>
      </c>
      <c r="U13" s="7">
        <v>9.99</v>
      </c>
      <c r="V13" s="7">
        <v>9.99</v>
      </c>
      <c r="W13" s="7">
        <v>9.99</v>
      </c>
      <c r="X13" s="7">
        <v>9.99</v>
      </c>
      <c r="Y13" s="7">
        <v>9.99</v>
      </c>
    </row>
    <row r="14" spans="1:26" ht="14.25" customHeight="1" x14ac:dyDescent="0.2">
      <c r="A14" s="6" t="s">
        <v>11</v>
      </c>
      <c r="B14" s="7"/>
      <c r="C14" s="7"/>
      <c r="D14" s="7"/>
      <c r="E14" s="7"/>
      <c r="F14" s="7"/>
      <c r="G14" s="7"/>
      <c r="H14" s="7">
        <v>169.66</v>
      </c>
      <c r="I14" s="7"/>
      <c r="J14" s="7"/>
      <c r="K14" s="7"/>
      <c r="L14" s="7"/>
      <c r="M14" s="7"/>
      <c r="N14" s="7"/>
      <c r="O14" s="7"/>
      <c r="P14" s="5"/>
      <c r="Q14" s="5"/>
      <c r="R14" s="5"/>
      <c r="S14" s="5"/>
      <c r="T14" s="5">
        <v>182.4</v>
      </c>
      <c r="U14" s="5"/>
      <c r="V14" s="5"/>
      <c r="W14" s="5"/>
      <c r="X14" s="5"/>
      <c r="Y14" s="5"/>
    </row>
    <row r="15" spans="1:26" ht="14.25" customHeight="1" x14ac:dyDescent="0.2">
      <c r="A15" s="6" t="s">
        <v>12</v>
      </c>
      <c r="B15" s="7"/>
      <c r="C15" s="7"/>
      <c r="D15" s="7"/>
      <c r="E15" s="7"/>
      <c r="F15" s="7">
        <v>20</v>
      </c>
      <c r="G15" s="7">
        <v>320</v>
      </c>
      <c r="H15" s="7"/>
      <c r="I15" s="7"/>
      <c r="J15" s="7"/>
      <c r="K15" s="7"/>
      <c r="L15" s="7"/>
      <c r="M15" s="7"/>
      <c r="N15" s="7"/>
      <c r="O15" s="7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4.25" customHeight="1" x14ac:dyDescent="0.2">
      <c r="A16" s="6" t="s">
        <v>3</v>
      </c>
      <c r="B16" s="7"/>
      <c r="C16" s="7"/>
      <c r="D16" s="7"/>
      <c r="E16" s="7"/>
      <c r="F16" s="7"/>
      <c r="G16" s="7"/>
      <c r="H16" s="7"/>
      <c r="I16" s="7">
        <v>14.39</v>
      </c>
      <c r="J16" s="7">
        <v>14.39</v>
      </c>
      <c r="K16" s="7">
        <f>3.24+10.84+76.78-(3*25.49)</f>
        <v>14.39</v>
      </c>
      <c r="L16" s="7">
        <f>5.11+14.39</f>
        <v>19.5</v>
      </c>
      <c r="M16" s="7">
        <f>28.78+93.91</f>
        <v>122.69</v>
      </c>
      <c r="N16" s="7">
        <v>28.78</v>
      </c>
      <c r="O16" s="7">
        <v>28.78</v>
      </c>
      <c r="P16" s="8">
        <v>28.78</v>
      </c>
      <c r="Q16" s="7">
        <v>28.78</v>
      </c>
      <c r="R16" s="7">
        <v>28.78</v>
      </c>
      <c r="S16" s="7">
        <v>28.78</v>
      </c>
      <c r="T16" s="7">
        <v>28.78</v>
      </c>
      <c r="U16" s="7">
        <v>28.78</v>
      </c>
      <c r="V16" s="7">
        <v>28.78</v>
      </c>
      <c r="W16" s="7">
        <f>28.78+21.12</f>
        <v>49.900000000000006</v>
      </c>
      <c r="X16" s="7">
        <f>28.78+21.12</f>
        <v>49.900000000000006</v>
      </c>
      <c r="Y16" s="7">
        <f>28.78+21.12</f>
        <v>49.900000000000006</v>
      </c>
    </row>
    <row r="17" spans="1:26" ht="14.25" customHeight="1" x14ac:dyDescent="0.2">
      <c r="A17" s="4" t="s">
        <v>4</v>
      </c>
      <c r="B17" s="9">
        <f t="shared" ref="B17:S17" si="3">SUM(B9:B16)</f>
        <v>916.18</v>
      </c>
      <c r="C17" s="9">
        <f t="shared" si="3"/>
        <v>741.77</v>
      </c>
      <c r="D17" s="9">
        <f t="shared" si="3"/>
        <v>577.21</v>
      </c>
      <c r="E17" s="9">
        <f t="shared" si="3"/>
        <v>1008.6</v>
      </c>
      <c r="F17" s="9">
        <f t="shared" si="3"/>
        <v>752.99</v>
      </c>
      <c r="G17" s="9">
        <f t="shared" si="3"/>
        <v>944.96</v>
      </c>
      <c r="H17" s="9">
        <f t="shared" si="3"/>
        <v>915.97</v>
      </c>
      <c r="I17" s="9">
        <f t="shared" si="3"/>
        <v>760.43</v>
      </c>
      <c r="J17" s="9">
        <f t="shared" si="3"/>
        <v>760.99</v>
      </c>
      <c r="K17" s="9">
        <f t="shared" si="3"/>
        <v>760.36</v>
      </c>
      <c r="L17" s="9">
        <f t="shared" si="3"/>
        <v>765.46</v>
      </c>
      <c r="M17" s="9">
        <f t="shared" si="3"/>
        <v>867.56</v>
      </c>
      <c r="N17" s="9">
        <f t="shared" si="3"/>
        <v>781.74</v>
      </c>
      <c r="O17" s="9">
        <f t="shared" si="3"/>
        <v>779.93999999999994</v>
      </c>
      <c r="P17" s="9">
        <f t="shared" si="3"/>
        <v>899.54</v>
      </c>
      <c r="Q17" s="9">
        <f t="shared" si="3"/>
        <v>779.23</v>
      </c>
      <c r="R17" s="9">
        <f t="shared" si="3"/>
        <v>790.55</v>
      </c>
      <c r="S17" s="9">
        <f t="shared" si="3"/>
        <v>795.03000000000009</v>
      </c>
      <c r="T17" s="9">
        <f t="shared" ref="T17:U17" si="4">SUM(T9:T16)</f>
        <v>972.69999999999993</v>
      </c>
      <c r="U17" s="9">
        <f t="shared" si="4"/>
        <v>790.5</v>
      </c>
      <c r="V17" s="9">
        <f t="shared" ref="V17:W17" si="5">SUM(V9:V16)</f>
        <v>790.84999999999991</v>
      </c>
      <c r="W17" s="9">
        <f t="shared" si="5"/>
        <v>811.09</v>
      </c>
      <c r="X17" s="9">
        <f t="shared" ref="X17" si="6">SUM(X9:X16)</f>
        <v>829.05</v>
      </c>
      <c r="Y17" s="9">
        <f>SUM(Y9:Y16)</f>
        <v>811.54</v>
      </c>
      <c r="Z17" s="4"/>
    </row>
    <row r="18" spans="1:26" ht="14.25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6" ht="14.25" customHeight="1" x14ac:dyDescent="0.2">
      <c r="A19" s="4" t="s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6" ht="14.25" customHeight="1" x14ac:dyDescent="0.2">
      <c r="A20" s="6" t="s">
        <v>14</v>
      </c>
      <c r="B20" s="7">
        <v>875</v>
      </c>
      <c r="C20" s="7">
        <f t="shared" ref="C20:H20" si="7">B23</f>
        <v>875</v>
      </c>
      <c r="D20" s="7">
        <f t="shared" si="7"/>
        <v>875</v>
      </c>
      <c r="E20" s="7">
        <f t="shared" si="7"/>
        <v>875</v>
      </c>
      <c r="F20" s="7">
        <f t="shared" si="7"/>
        <v>875</v>
      </c>
      <c r="G20" s="7">
        <f t="shared" si="7"/>
        <v>875</v>
      </c>
      <c r="H20" s="7">
        <f t="shared" si="7"/>
        <v>875</v>
      </c>
      <c r="I20" s="7">
        <v>375</v>
      </c>
      <c r="J20" s="7">
        <f t="shared" ref="J20:S20" si="8">I23</f>
        <v>375</v>
      </c>
      <c r="K20" s="7">
        <f t="shared" si="8"/>
        <v>375</v>
      </c>
      <c r="L20" s="7">
        <f t="shared" si="8"/>
        <v>298.52999999999997</v>
      </c>
      <c r="M20" s="7">
        <f t="shared" si="8"/>
        <v>375</v>
      </c>
      <c r="N20" s="7">
        <f t="shared" si="8"/>
        <v>375</v>
      </c>
      <c r="O20" s="7">
        <f t="shared" si="8"/>
        <v>375</v>
      </c>
      <c r="P20" s="7">
        <f t="shared" si="8"/>
        <v>375</v>
      </c>
      <c r="Q20" s="7">
        <f t="shared" si="8"/>
        <v>375</v>
      </c>
      <c r="R20" s="7">
        <f t="shared" si="8"/>
        <v>288.60000000000002</v>
      </c>
      <c r="S20" s="7">
        <f t="shared" si="8"/>
        <v>288.60000000000002</v>
      </c>
      <c r="T20" s="7">
        <f t="shared" ref="T20" si="9">S23</f>
        <v>288.60000000000002</v>
      </c>
      <c r="U20" s="7">
        <f t="shared" ref="U20" si="10">T23</f>
        <v>288.60000000000002</v>
      </c>
      <c r="V20" s="7">
        <f t="shared" ref="V20" si="11">U23</f>
        <v>288.60000000000002</v>
      </c>
      <c r="W20" s="7">
        <f t="shared" ref="W20" si="12">V23</f>
        <v>288.60000000000002</v>
      </c>
      <c r="X20" s="7">
        <f t="shared" ref="X20" si="13">W23</f>
        <v>288.60000000000002</v>
      </c>
      <c r="Y20" s="7">
        <f t="shared" ref="Y20" si="14">X23</f>
        <v>288.60000000000002</v>
      </c>
    </row>
    <row r="21" spans="1:26" ht="14.25" customHeight="1" x14ac:dyDescent="0.2">
      <c r="A21" s="6" t="s">
        <v>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>
        <f>3*25.49</f>
        <v>76.47</v>
      </c>
      <c r="M21" s="7"/>
      <c r="N21" s="7"/>
      <c r="O21" s="7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6" ht="14.25" customHeight="1" x14ac:dyDescent="0.2">
      <c r="A22" s="6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>
        <f>3*25.49</f>
        <v>76.47</v>
      </c>
      <c r="L22" s="7"/>
      <c r="M22" s="7"/>
      <c r="N22" s="7"/>
      <c r="O22" s="7"/>
      <c r="P22" s="5"/>
      <c r="Q22" s="8">
        <v>86.4</v>
      </c>
      <c r="R22" s="5"/>
      <c r="S22" s="5"/>
      <c r="T22" s="5"/>
      <c r="U22" s="5"/>
      <c r="V22" s="5"/>
      <c r="W22" s="5"/>
      <c r="X22" s="5"/>
      <c r="Y22" s="5"/>
    </row>
    <row r="23" spans="1:26" ht="14.25" customHeight="1" x14ac:dyDescent="0.2">
      <c r="A23" s="4" t="s">
        <v>16</v>
      </c>
      <c r="B23" s="9">
        <f t="shared" ref="B23:S23" si="15">B20+B21-B22</f>
        <v>875</v>
      </c>
      <c r="C23" s="9">
        <f t="shared" si="15"/>
        <v>875</v>
      </c>
      <c r="D23" s="9">
        <f t="shared" si="15"/>
        <v>875</v>
      </c>
      <c r="E23" s="9">
        <f t="shared" si="15"/>
        <v>875</v>
      </c>
      <c r="F23" s="9">
        <f t="shared" si="15"/>
        <v>875</v>
      </c>
      <c r="G23" s="9">
        <f t="shared" si="15"/>
        <v>875</v>
      </c>
      <c r="H23" s="9">
        <f t="shared" si="15"/>
        <v>875</v>
      </c>
      <c r="I23" s="9">
        <f t="shared" si="15"/>
        <v>375</v>
      </c>
      <c r="J23" s="9">
        <f t="shared" si="15"/>
        <v>375</v>
      </c>
      <c r="K23" s="9">
        <f t="shared" si="15"/>
        <v>298.52999999999997</v>
      </c>
      <c r="L23" s="9">
        <f t="shared" si="15"/>
        <v>375</v>
      </c>
      <c r="M23" s="9">
        <f t="shared" si="15"/>
        <v>375</v>
      </c>
      <c r="N23" s="9">
        <f t="shared" si="15"/>
        <v>375</v>
      </c>
      <c r="O23" s="9">
        <f t="shared" si="15"/>
        <v>375</v>
      </c>
      <c r="P23" s="9">
        <f t="shared" si="15"/>
        <v>375</v>
      </c>
      <c r="Q23" s="9">
        <f t="shared" si="15"/>
        <v>288.60000000000002</v>
      </c>
      <c r="R23" s="9">
        <f t="shared" si="15"/>
        <v>288.60000000000002</v>
      </c>
      <c r="S23" s="9">
        <f t="shared" si="15"/>
        <v>288.60000000000002</v>
      </c>
      <c r="T23" s="9">
        <f t="shared" ref="T23:U23" si="16">T20+T21-T22</f>
        <v>288.60000000000002</v>
      </c>
      <c r="U23" s="9">
        <f t="shared" si="16"/>
        <v>288.60000000000002</v>
      </c>
      <c r="V23" s="9">
        <f t="shared" ref="V23:W23" si="17">V20+V21-V22</f>
        <v>288.60000000000002</v>
      </c>
      <c r="W23" s="9">
        <f t="shared" si="17"/>
        <v>288.60000000000002</v>
      </c>
      <c r="X23" s="9">
        <f t="shared" ref="X23:Y23" si="18">X20+X21-X22</f>
        <v>288.60000000000002</v>
      </c>
      <c r="Y23" s="9">
        <f t="shared" si="18"/>
        <v>288.60000000000002</v>
      </c>
      <c r="Z23" s="4"/>
    </row>
    <row r="24" spans="1:26" ht="14.2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6" ht="14.25" customHeight="1" x14ac:dyDescent="0.2">
      <c r="A25" s="4" t="s">
        <v>17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6" ht="14.25" customHeight="1" x14ac:dyDescent="0.2">
      <c r="A26" s="6" t="s">
        <v>14</v>
      </c>
      <c r="B26" s="7">
        <v>1629.97</v>
      </c>
      <c r="C26" s="7">
        <f t="shared" ref="C26:S26" si="19">B29</f>
        <v>2530.4299999999998</v>
      </c>
      <c r="D26" s="7">
        <f t="shared" si="19"/>
        <v>1788.96</v>
      </c>
      <c r="E26" s="7">
        <f t="shared" si="19"/>
        <v>2908.71</v>
      </c>
      <c r="F26" s="7">
        <f t="shared" si="19"/>
        <v>1920.27</v>
      </c>
      <c r="G26" s="7">
        <f t="shared" si="19"/>
        <v>2547.0500000000002</v>
      </c>
      <c r="H26" s="7">
        <f t="shared" si="19"/>
        <v>1611.1000000000004</v>
      </c>
      <c r="I26" s="7">
        <f t="shared" si="19"/>
        <v>2367.71</v>
      </c>
      <c r="J26" s="7">
        <f t="shared" si="19"/>
        <v>1607.2800000000002</v>
      </c>
      <c r="K26" s="7">
        <f t="shared" si="19"/>
        <v>1764.01</v>
      </c>
      <c r="L26" s="7">
        <f t="shared" si="19"/>
        <v>1003.65</v>
      </c>
      <c r="M26" s="7">
        <f t="shared" si="19"/>
        <v>1759.54</v>
      </c>
      <c r="N26" s="7">
        <f t="shared" si="19"/>
        <v>891.98</v>
      </c>
      <c r="O26" s="7">
        <f t="shared" si="19"/>
        <v>1743.26</v>
      </c>
      <c r="P26" s="7">
        <f t="shared" si="19"/>
        <v>964.22000000000014</v>
      </c>
      <c r="Q26" s="7">
        <f t="shared" si="19"/>
        <v>1625.46</v>
      </c>
      <c r="R26" s="7">
        <f t="shared" si="19"/>
        <v>759.83</v>
      </c>
      <c r="S26" s="7">
        <f t="shared" si="19"/>
        <v>1648.05</v>
      </c>
      <c r="T26" s="7">
        <f t="shared" ref="T26:U26" si="20">S29</f>
        <v>853.01999999999987</v>
      </c>
      <c r="U26" s="7">
        <f t="shared" si="20"/>
        <v>1465.9</v>
      </c>
      <c r="V26" s="7">
        <f t="shared" ref="V26" si="21">U29</f>
        <v>675.40000000000009</v>
      </c>
      <c r="W26" s="7">
        <f t="shared" ref="W26" si="22">V29</f>
        <v>1593.7500000000005</v>
      </c>
      <c r="X26" s="7">
        <f t="shared" ref="X26" si="23">W29</f>
        <v>782.66000000000042</v>
      </c>
      <c r="Y26" s="7">
        <f t="shared" ref="Y26" si="24">X29</f>
        <v>1609.5500000000004</v>
      </c>
    </row>
    <row r="27" spans="1:26" ht="14.25" customHeight="1" x14ac:dyDescent="0.2">
      <c r="A27" s="6" t="s">
        <v>0</v>
      </c>
      <c r="B27" s="7">
        <f>B6+B21</f>
        <v>1816.6399999999999</v>
      </c>
      <c r="C27" s="7">
        <f t="shared" ref="C27:R27" si="25">C6</f>
        <v>0.3</v>
      </c>
      <c r="D27" s="7">
        <f t="shared" si="25"/>
        <v>1696.96</v>
      </c>
      <c r="E27" s="7">
        <f t="shared" si="25"/>
        <v>20.160000000000004</v>
      </c>
      <c r="F27" s="7">
        <f t="shared" si="25"/>
        <v>1379.77</v>
      </c>
      <c r="G27" s="7">
        <f t="shared" si="25"/>
        <v>9.01</v>
      </c>
      <c r="H27" s="7">
        <f t="shared" si="25"/>
        <v>1672.5800000000002</v>
      </c>
      <c r="I27" s="7">
        <f t="shared" si="25"/>
        <v>0</v>
      </c>
      <c r="J27" s="7">
        <f t="shared" si="25"/>
        <v>917.72</v>
      </c>
      <c r="K27" s="7">
        <f t="shared" si="25"/>
        <v>0</v>
      </c>
      <c r="L27" s="7">
        <f t="shared" si="25"/>
        <v>1521.35</v>
      </c>
      <c r="M27" s="7">
        <f t="shared" si="25"/>
        <v>0</v>
      </c>
      <c r="N27" s="7">
        <f t="shared" si="25"/>
        <v>1633.02</v>
      </c>
      <c r="O27" s="7">
        <f t="shared" si="25"/>
        <v>0.9</v>
      </c>
      <c r="P27" s="7">
        <f t="shared" si="25"/>
        <v>1560.78</v>
      </c>
      <c r="Q27" s="7">
        <f t="shared" si="25"/>
        <v>0</v>
      </c>
      <c r="R27" s="7">
        <f t="shared" si="25"/>
        <v>1678.77</v>
      </c>
      <c r="S27" s="7"/>
      <c r="T27" s="7">
        <f>T6</f>
        <v>1585.58</v>
      </c>
      <c r="U27" s="7">
        <f>U6</f>
        <v>0</v>
      </c>
      <c r="V27" s="7">
        <f t="shared" ref="V27:W27" si="26">V6</f>
        <v>1709.2</v>
      </c>
      <c r="W27" s="7">
        <f t="shared" si="26"/>
        <v>0</v>
      </c>
      <c r="X27" s="7">
        <f t="shared" ref="X27:Y27" si="27">X6</f>
        <v>1655.94</v>
      </c>
      <c r="Y27" s="7">
        <f t="shared" si="27"/>
        <v>0</v>
      </c>
    </row>
    <row r="28" spans="1:26" ht="14.25" customHeight="1" x14ac:dyDescent="0.2">
      <c r="A28" s="6" t="s">
        <v>5</v>
      </c>
      <c r="B28" s="7">
        <f t="shared" ref="B28:J28" si="28">B17+B22</f>
        <v>916.18</v>
      </c>
      <c r="C28" s="7">
        <f t="shared" si="28"/>
        <v>741.77</v>
      </c>
      <c r="D28" s="7">
        <f t="shared" si="28"/>
        <v>577.21</v>
      </c>
      <c r="E28" s="7">
        <f t="shared" si="28"/>
        <v>1008.6</v>
      </c>
      <c r="F28" s="7">
        <f t="shared" si="28"/>
        <v>752.99</v>
      </c>
      <c r="G28" s="7">
        <f t="shared" si="28"/>
        <v>944.96</v>
      </c>
      <c r="H28" s="7">
        <f t="shared" si="28"/>
        <v>915.97</v>
      </c>
      <c r="I28" s="7">
        <f t="shared" si="28"/>
        <v>760.43</v>
      </c>
      <c r="J28" s="7">
        <f t="shared" si="28"/>
        <v>760.99</v>
      </c>
      <c r="K28" s="7">
        <f>K17</f>
        <v>760.36</v>
      </c>
      <c r="L28" s="7">
        <f t="shared" ref="L28:T28" si="29">L17+L22</f>
        <v>765.46</v>
      </c>
      <c r="M28" s="7">
        <f t="shared" si="29"/>
        <v>867.56</v>
      </c>
      <c r="N28" s="7">
        <f t="shared" si="29"/>
        <v>781.74</v>
      </c>
      <c r="O28" s="7">
        <f t="shared" si="29"/>
        <v>779.93999999999994</v>
      </c>
      <c r="P28" s="7">
        <f t="shared" si="29"/>
        <v>899.54</v>
      </c>
      <c r="Q28" s="7">
        <f t="shared" si="29"/>
        <v>865.63</v>
      </c>
      <c r="R28" s="7">
        <f t="shared" si="29"/>
        <v>790.55</v>
      </c>
      <c r="S28" s="7">
        <f t="shared" si="29"/>
        <v>795.03000000000009</v>
      </c>
      <c r="T28" s="7">
        <f t="shared" si="29"/>
        <v>972.69999999999993</v>
      </c>
      <c r="U28" s="7">
        <f t="shared" ref="U28:W28" si="30">U17+U22</f>
        <v>790.5</v>
      </c>
      <c r="V28" s="7">
        <f t="shared" si="30"/>
        <v>790.84999999999991</v>
      </c>
      <c r="W28" s="7">
        <f t="shared" si="30"/>
        <v>811.09</v>
      </c>
      <c r="X28" s="7">
        <f t="shared" ref="X28:Y28" si="31">X17+X22</f>
        <v>829.05</v>
      </c>
      <c r="Y28" s="7">
        <f t="shared" si="31"/>
        <v>811.54</v>
      </c>
    </row>
    <row r="29" spans="1:26" ht="14.25" customHeight="1" x14ac:dyDescent="0.2">
      <c r="A29" s="6" t="s">
        <v>16</v>
      </c>
      <c r="B29" s="7">
        <f t="shared" ref="B29:T29" si="32">B26+B27-B28</f>
        <v>2530.4299999999998</v>
      </c>
      <c r="C29" s="7">
        <f t="shared" si="32"/>
        <v>1788.96</v>
      </c>
      <c r="D29" s="7">
        <f t="shared" si="32"/>
        <v>2908.71</v>
      </c>
      <c r="E29" s="7">
        <f t="shared" si="32"/>
        <v>1920.27</v>
      </c>
      <c r="F29" s="7">
        <f t="shared" si="32"/>
        <v>2547.0500000000002</v>
      </c>
      <c r="G29" s="7">
        <f t="shared" si="32"/>
        <v>1611.1000000000004</v>
      </c>
      <c r="H29" s="7">
        <f t="shared" si="32"/>
        <v>2367.71</v>
      </c>
      <c r="I29" s="7">
        <f t="shared" si="32"/>
        <v>1607.2800000000002</v>
      </c>
      <c r="J29" s="7">
        <f t="shared" si="32"/>
        <v>1764.01</v>
      </c>
      <c r="K29" s="7">
        <f t="shared" si="32"/>
        <v>1003.65</v>
      </c>
      <c r="L29" s="7">
        <f t="shared" si="32"/>
        <v>1759.54</v>
      </c>
      <c r="M29" s="7">
        <f t="shared" si="32"/>
        <v>891.98</v>
      </c>
      <c r="N29" s="7">
        <f t="shared" si="32"/>
        <v>1743.26</v>
      </c>
      <c r="O29" s="7">
        <f t="shared" si="32"/>
        <v>964.22000000000014</v>
      </c>
      <c r="P29" s="7">
        <f t="shared" si="32"/>
        <v>1625.46</v>
      </c>
      <c r="Q29" s="7">
        <f t="shared" si="32"/>
        <v>759.83</v>
      </c>
      <c r="R29" s="7">
        <f t="shared" si="32"/>
        <v>1648.05</v>
      </c>
      <c r="S29" s="7">
        <f t="shared" si="32"/>
        <v>853.01999999999987</v>
      </c>
      <c r="T29" s="7">
        <f t="shared" si="32"/>
        <v>1465.9</v>
      </c>
      <c r="U29" s="7">
        <f t="shared" ref="U29:W29" si="33">U26+U27-U28</f>
        <v>675.40000000000009</v>
      </c>
      <c r="V29" s="7">
        <f t="shared" si="33"/>
        <v>1593.7500000000005</v>
      </c>
      <c r="W29" s="7">
        <f t="shared" si="33"/>
        <v>782.66000000000042</v>
      </c>
      <c r="X29" s="7">
        <f t="shared" ref="X29:Y29" si="34">X26+X27-X28</f>
        <v>1609.5500000000004</v>
      </c>
      <c r="Y29" s="7">
        <f t="shared" si="34"/>
        <v>798.01000000000045</v>
      </c>
    </row>
    <row r="30" spans="1:26" ht="14.25" customHeight="1" x14ac:dyDescent="0.2">
      <c r="A30" s="6" t="s">
        <v>18</v>
      </c>
      <c r="B30" s="7">
        <f t="shared" ref="B30:T30" si="35">B29-B33-B35</f>
        <v>1155.4299999999998</v>
      </c>
      <c r="C30" s="7">
        <f t="shared" si="35"/>
        <v>413.96000000000004</v>
      </c>
      <c r="D30" s="7">
        <f t="shared" si="35"/>
        <v>1533.71</v>
      </c>
      <c r="E30" s="7">
        <f t="shared" si="35"/>
        <v>545.27</v>
      </c>
      <c r="F30" s="7">
        <f t="shared" si="35"/>
        <v>1172.0500000000002</v>
      </c>
      <c r="G30" s="7">
        <f t="shared" si="35"/>
        <v>236.10000000000036</v>
      </c>
      <c r="H30" s="7">
        <f t="shared" si="35"/>
        <v>992.71</v>
      </c>
      <c r="I30" s="7">
        <f t="shared" si="35"/>
        <v>732.2800000000002</v>
      </c>
      <c r="J30" s="7">
        <f t="shared" si="35"/>
        <v>889.01</v>
      </c>
      <c r="K30" s="7">
        <f t="shared" si="35"/>
        <v>205.12</v>
      </c>
      <c r="L30" s="7">
        <f t="shared" si="35"/>
        <v>884.54</v>
      </c>
      <c r="M30" s="7">
        <f t="shared" si="35"/>
        <v>16.980000000000018</v>
      </c>
      <c r="N30" s="7">
        <f t="shared" si="35"/>
        <v>868.26</v>
      </c>
      <c r="O30" s="7">
        <f t="shared" si="35"/>
        <v>89.220000000000141</v>
      </c>
      <c r="P30" s="7">
        <f t="shared" si="35"/>
        <v>750.46</v>
      </c>
      <c r="Q30" s="7">
        <f t="shared" si="35"/>
        <v>-28.769999999999982</v>
      </c>
      <c r="R30" s="7">
        <f t="shared" si="35"/>
        <v>859.44999999999993</v>
      </c>
      <c r="S30" s="7">
        <f t="shared" si="35"/>
        <v>64.419999999999845</v>
      </c>
      <c r="T30" s="7">
        <f t="shared" si="35"/>
        <v>677.30000000000007</v>
      </c>
      <c r="U30" s="7">
        <f t="shared" ref="U30:W30" si="36">U29-U33-U35</f>
        <v>-113.19999999999993</v>
      </c>
      <c r="V30" s="7">
        <f t="shared" si="36"/>
        <v>805.15000000000043</v>
      </c>
      <c r="W30" s="7">
        <f t="shared" si="36"/>
        <v>-5.9399999999995998</v>
      </c>
      <c r="X30" s="7">
        <f t="shared" ref="X30:Y30" si="37">X29-X33-X35</f>
        <v>820.95000000000039</v>
      </c>
      <c r="Y30" s="7">
        <f t="shared" si="37"/>
        <v>9.4100000000004229</v>
      </c>
    </row>
    <row r="31" spans="1:26" ht="14.2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6" ht="14.25" customHeight="1" x14ac:dyDescent="0.2">
      <c r="A32" s="4" t="s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6" ht="14.25" customHeight="1" x14ac:dyDescent="0.2">
      <c r="A33" s="6" t="s">
        <v>20</v>
      </c>
      <c r="B33" s="7">
        <v>500</v>
      </c>
      <c r="C33" s="7">
        <v>500</v>
      </c>
      <c r="D33" s="7">
        <v>500</v>
      </c>
      <c r="E33" s="7">
        <v>500</v>
      </c>
      <c r="F33" s="7">
        <v>500</v>
      </c>
      <c r="G33" s="7">
        <v>500</v>
      </c>
      <c r="H33" s="7">
        <v>500</v>
      </c>
      <c r="I33" s="7">
        <v>500</v>
      </c>
      <c r="J33" s="7">
        <v>500</v>
      </c>
      <c r="K33" s="7">
        <v>500</v>
      </c>
      <c r="L33" s="7">
        <v>500</v>
      </c>
      <c r="M33" s="7">
        <v>500</v>
      </c>
      <c r="N33" s="7">
        <v>500</v>
      </c>
      <c r="O33" s="7">
        <v>500</v>
      </c>
      <c r="P33" s="7">
        <v>500</v>
      </c>
      <c r="Q33" s="7">
        <v>500</v>
      </c>
      <c r="R33" s="7">
        <v>500</v>
      </c>
      <c r="S33" s="7">
        <v>500</v>
      </c>
      <c r="T33" s="7">
        <v>500</v>
      </c>
      <c r="U33" s="7">
        <v>500</v>
      </c>
      <c r="V33" s="7">
        <v>500</v>
      </c>
      <c r="W33" s="7">
        <v>500</v>
      </c>
      <c r="X33" s="7">
        <v>500</v>
      </c>
      <c r="Y33" s="7">
        <v>500</v>
      </c>
    </row>
    <row r="34" spans="1:26" ht="14.25" customHeight="1" x14ac:dyDescent="0.2">
      <c r="A34" s="6" t="s">
        <v>1</v>
      </c>
      <c r="B34" s="7">
        <v>1900</v>
      </c>
      <c r="C34" s="7">
        <v>1900</v>
      </c>
      <c r="D34" s="7">
        <v>1900</v>
      </c>
      <c r="E34" s="7">
        <v>1900</v>
      </c>
      <c r="F34" s="7">
        <v>1900</v>
      </c>
      <c r="G34" s="7">
        <v>1900</v>
      </c>
      <c r="H34" s="7">
        <v>1900</v>
      </c>
      <c r="I34" s="7">
        <v>1650</v>
      </c>
      <c r="J34" s="7">
        <v>1650</v>
      </c>
      <c r="K34" s="7">
        <v>1650</v>
      </c>
      <c r="L34" s="7">
        <v>1650</v>
      </c>
      <c r="M34" s="7">
        <v>1650</v>
      </c>
      <c r="N34" s="7">
        <v>1650</v>
      </c>
      <c r="O34" s="7">
        <v>1650</v>
      </c>
      <c r="P34" s="7">
        <v>1650</v>
      </c>
      <c r="Q34" s="7">
        <v>1650</v>
      </c>
      <c r="R34" s="7">
        <v>1650</v>
      </c>
      <c r="S34" s="7">
        <v>1650</v>
      </c>
      <c r="T34" s="7">
        <v>1650</v>
      </c>
      <c r="U34" s="7">
        <v>1650</v>
      </c>
      <c r="V34" s="7">
        <v>1650</v>
      </c>
      <c r="W34" s="7">
        <v>1650</v>
      </c>
      <c r="X34" s="7">
        <v>1700</v>
      </c>
      <c r="Y34" s="7">
        <v>1700</v>
      </c>
    </row>
    <row r="35" spans="1:26" ht="14.25" customHeight="1" x14ac:dyDescent="0.2">
      <c r="A35" s="6" t="s">
        <v>13</v>
      </c>
      <c r="B35" s="7">
        <f t="shared" ref="B35:H35" si="38">B23</f>
        <v>875</v>
      </c>
      <c r="C35" s="7">
        <f t="shared" si="38"/>
        <v>875</v>
      </c>
      <c r="D35" s="7">
        <f t="shared" si="38"/>
        <v>875</v>
      </c>
      <c r="E35" s="7">
        <f t="shared" si="38"/>
        <v>875</v>
      </c>
      <c r="F35" s="7">
        <f t="shared" si="38"/>
        <v>875</v>
      </c>
      <c r="G35" s="7">
        <f t="shared" si="38"/>
        <v>875</v>
      </c>
      <c r="H35" s="7">
        <f t="shared" si="38"/>
        <v>875</v>
      </c>
      <c r="I35" s="7">
        <v>375</v>
      </c>
      <c r="J35" s="7">
        <f t="shared" ref="J35:S35" si="39">J23</f>
        <v>375</v>
      </c>
      <c r="K35" s="7">
        <f t="shared" si="39"/>
        <v>298.52999999999997</v>
      </c>
      <c r="L35" s="7">
        <f t="shared" si="39"/>
        <v>375</v>
      </c>
      <c r="M35" s="7">
        <f t="shared" si="39"/>
        <v>375</v>
      </c>
      <c r="N35" s="7">
        <f t="shared" si="39"/>
        <v>375</v>
      </c>
      <c r="O35" s="7">
        <f t="shared" si="39"/>
        <v>375</v>
      </c>
      <c r="P35" s="7">
        <f t="shared" si="39"/>
        <v>375</v>
      </c>
      <c r="Q35" s="7">
        <f t="shared" si="39"/>
        <v>288.60000000000002</v>
      </c>
      <c r="R35" s="7">
        <f t="shared" si="39"/>
        <v>288.60000000000002</v>
      </c>
      <c r="S35" s="7">
        <f t="shared" si="39"/>
        <v>288.60000000000002</v>
      </c>
      <c r="T35" s="7">
        <f t="shared" ref="T35:U35" si="40">T23</f>
        <v>288.60000000000002</v>
      </c>
      <c r="U35" s="7">
        <f t="shared" si="40"/>
        <v>288.60000000000002</v>
      </c>
      <c r="V35" s="7">
        <f t="shared" ref="V35:W35" si="41">V23</f>
        <v>288.60000000000002</v>
      </c>
      <c r="W35" s="7">
        <f t="shared" si="41"/>
        <v>288.60000000000002</v>
      </c>
      <c r="X35" s="7">
        <f t="shared" ref="X35:Y35" si="42">X23</f>
        <v>288.60000000000002</v>
      </c>
      <c r="Y35" s="7">
        <f t="shared" si="42"/>
        <v>288.60000000000002</v>
      </c>
    </row>
    <row r="36" spans="1:26" ht="14.25" customHeight="1" x14ac:dyDescent="0.2">
      <c r="A36" s="4" t="s">
        <v>21</v>
      </c>
      <c r="B36" s="9"/>
      <c r="C36" s="9">
        <f>C34+C33+C35-C29</f>
        <v>1486.04</v>
      </c>
      <c r="D36" s="9"/>
      <c r="E36" s="9">
        <f>E34+E33+E35-E29</f>
        <v>1354.73</v>
      </c>
      <c r="F36" s="9"/>
      <c r="G36" s="9">
        <f>G34+G33+G35-G29</f>
        <v>1663.8999999999996</v>
      </c>
      <c r="H36" s="9"/>
      <c r="I36" s="9">
        <f>I34+I33+I35-I29</f>
        <v>917.7199999999998</v>
      </c>
      <c r="J36" s="9"/>
      <c r="K36" s="9">
        <f>K34+K33+K35-K29</f>
        <v>1444.8799999999997</v>
      </c>
      <c r="L36" s="9"/>
      <c r="M36" s="9">
        <f>M34+M33+M35-M29</f>
        <v>1633.02</v>
      </c>
      <c r="N36" s="9"/>
      <c r="O36" s="9">
        <f>O34+O33+O35-O29</f>
        <v>1560.7799999999997</v>
      </c>
      <c r="P36" s="9"/>
      <c r="Q36" s="9">
        <f>Q34+Q33+Q35-Q29</f>
        <v>1678.77</v>
      </c>
      <c r="R36" s="9"/>
      <c r="S36" s="9">
        <f>S34+S33+S35-S29</f>
        <v>1585.58</v>
      </c>
      <c r="T36" s="9"/>
      <c r="U36" s="9">
        <f>U34+U33+U35-U29</f>
        <v>1763.1999999999998</v>
      </c>
      <c r="V36" s="9"/>
      <c r="W36" s="9">
        <f t="shared" ref="W36:X36" si="43">W34+W33+W35-W29</f>
        <v>1655.9399999999996</v>
      </c>
      <c r="X36" s="9">
        <f t="shared" si="43"/>
        <v>879.0499999999995</v>
      </c>
      <c r="Y36" s="9">
        <f t="shared" ref="Y36" si="44">Y34+Y33+Y35-Y29</f>
        <v>1690.5899999999995</v>
      </c>
      <c r="Z36" s="4"/>
    </row>
    <row r="37" spans="1:26" ht="14.25" customHeight="1" x14ac:dyDescent="0.2"/>
    <row r="38" spans="1:26" ht="14.25" customHeight="1" x14ac:dyDescent="0.2">
      <c r="U38" s="10"/>
      <c r="V38" s="11"/>
    </row>
    <row r="39" spans="1:26" ht="14.25" customHeight="1" x14ac:dyDescent="0.2"/>
    <row r="40" spans="1:26" ht="14.25" customHeight="1" x14ac:dyDescent="0.2"/>
    <row r="41" spans="1:26" ht="14.25" customHeight="1" x14ac:dyDescent="0.2"/>
    <row r="42" spans="1:26" ht="14.25" customHeight="1" x14ac:dyDescent="0.2"/>
    <row r="43" spans="1:26" ht="14.25" customHeight="1" x14ac:dyDescent="0.2"/>
    <row r="44" spans="1:26" ht="14.25" customHeight="1" x14ac:dyDescent="0.2"/>
    <row r="45" spans="1:26" ht="14.25" customHeight="1" x14ac:dyDescent="0.2"/>
    <row r="46" spans="1:26" ht="14.25" customHeight="1" x14ac:dyDescent="0.2"/>
    <row r="47" spans="1:26" ht="14.25" customHeight="1" x14ac:dyDescent="0.2"/>
    <row r="48" spans="1:2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V</dc:creator>
  <cp:lastModifiedBy>Microsoft Office User</cp:lastModifiedBy>
  <dcterms:created xsi:type="dcterms:W3CDTF">2021-04-28T09:22:41Z</dcterms:created>
  <dcterms:modified xsi:type="dcterms:W3CDTF">2021-09-14T11:25:27Z</dcterms:modified>
</cp:coreProperties>
</file>